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.umn.edu\sph\HPM\Administrative\General\hpmadmin2\"/>
    </mc:Choice>
  </mc:AlternateContent>
  <bookViews>
    <workbookView xWindow="0" yWindow="0" windowWidth="28800" windowHeight="13500" tabRatio="666"/>
  </bookViews>
  <sheets>
    <sheet name="Sample" sheetId="7" r:id="rId1"/>
  </sheets>
  <externalReferences>
    <externalReference r:id="rId2"/>
  </externalReferences>
  <definedNames>
    <definedName name="_xlnm.Database" localSheetId="0">[1]FY98CFWD!#REF!</definedName>
    <definedName name="_xlnm.Database">[1]FY98CFWD!#REF!</definedName>
    <definedName name="_xlnm.Print_Area" localSheetId="0">Sample!$A$1:$L$41</definedName>
    <definedName name="_xlnm.Print_Area">#REF!</definedName>
    <definedName name="PRINT_AREA_MI" localSheetId="0">#REF!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E38" i="7" l="1"/>
  <c r="D38" i="7"/>
  <c r="C38" i="7"/>
  <c r="E37" i="7"/>
  <c r="D37" i="7"/>
  <c r="C37" i="7"/>
  <c r="E36" i="7"/>
  <c r="D36" i="7"/>
  <c r="C36" i="7"/>
  <c r="E35" i="7"/>
  <c r="D35" i="7"/>
  <c r="C35" i="7"/>
  <c r="E34" i="7"/>
  <c r="D34" i="7"/>
  <c r="C34" i="7"/>
  <c r="E33" i="7"/>
  <c r="D33" i="7"/>
  <c r="C33" i="7"/>
  <c r="E32" i="7"/>
  <c r="D32" i="7"/>
  <c r="C32" i="7"/>
  <c r="I38" i="7"/>
  <c r="J38" i="7" s="1"/>
  <c r="I37" i="7"/>
  <c r="I36" i="7"/>
  <c r="J36" i="7" s="1"/>
  <c r="I35" i="7"/>
  <c r="J35" i="7" s="1"/>
  <c r="I34" i="7"/>
  <c r="J34" i="7" s="1"/>
  <c r="I33" i="7"/>
  <c r="J32" i="7"/>
  <c r="I32" i="7"/>
  <c r="L28" i="7"/>
  <c r="H28" i="7" s="1"/>
  <c r="L18" i="7"/>
  <c r="I18" i="7" s="1"/>
  <c r="O27" i="7"/>
  <c r="M27" i="7"/>
  <c r="P11" i="7"/>
  <c r="H11" i="7" s="1"/>
  <c r="I11" i="7" s="1"/>
  <c r="J18" i="7"/>
  <c r="I28" i="7"/>
  <c r="L27" i="7"/>
  <c r="J17" i="7"/>
  <c r="E17" i="7" s="1"/>
  <c r="I17" i="7"/>
  <c r="D17" i="7" s="1"/>
  <c r="H17" i="7"/>
  <c r="C17" i="7" s="1"/>
  <c r="J12" i="7"/>
  <c r="I12" i="7"/>
  <c r="H12" i="7"/>
  <c r="H34" i="7"/>
  <c r="C7" i="7"/>
  <c r="D6" i="7" s="1"/>
  <c r="D7" i="7" s="1"/>
  <c r="E6" i="7" s="1"/>
  <c r="E7" i="7" s="1"/>
  <c r="J33" i="7" l="1"/>
  <c r="J37" i="7"/>
  <c r="F37" i="7" s="1"/>
  <c r="F34" i="7"/>
  <c r="H18" i="7"/>
  <c r="J28" i="7"/>
  <c r="P27" i="7"/>
  <c r="C11" i="7"/>
  <c r="C12" i="7" s="1"/>
  <c r="C13" i="7" s="1"/>
  <c r="D18" i="7"/>
  <c r="D19" i="7" s="1"/>
  <c r="E18" i="7"/>
  <c r="E19" i="7" s="1"/>
  <c r="C18" i="7"/>
  <c r="C19" i="7" s="1"/>
  <c r="F33" i="7"/>
  <c r="F38" i="7"/>
  <c r="F32" i="7"/>
  <c r="F35" i="7"/>
  <c r="F36" i="7"/>
  <c r="E39" i="7"/>
  <c r="D39" i="7"/>
  <c r="C39" i="7"/>
  <c r="F17" i="7"/>
  <c r="H27" i="7" l="1"/>
  <c r="I27" i="7" s="1"/>
  <c r="F39" i="7"/>
  <c r="F18" i="7"/>
  <c r="J27" i="7" l="1"/>
  <c r="E27" i="7" s="1"/>
  <c r="E28" i="7" s="1"/>
  <c r="E29" i="7" s="1"/>
  <c r="E41" i="7" s="1"/>
  <c r="D27" i="7"/>
  <c r="D28" i="7" s="1"/>
  <c r="C27" i="7"/>
  <c r="C28" i="7" s="1"/>
  <c r="C29" i="7" s="1"/>
  <c r="C41" i="7" s="1"/>
  <c r="F19" i="7"/>
  <c r="F27" i="7" l="1"/>
  <c r="F28" i="7"/>
  <c r="F29" i="7" s="1"/>
  <c r="F41" i="7" s="1"/>
  <c r="D29" i="7"/>
  <c r="D41" i="7" s="1"/>
  <c r="J11" i="7" l="1"/>
  <c r="E11" i="7" s="1"/>
  <c r="D11" i="7"/>
  <c r="E12" i="7" l="1"/>
  <c r="E13" i="7" s="1"/>
  <c r="F11" i="7"/>
  <c r="D12" i="7"/>
  <c r="D13" i="7" s="1"/>
  <c r="F12" i="7" l="1"/>
  <c r="F13" i="7" s="1"/>
</calcChain>
</file>

<file path=xl/comments1.xml><?xml version="1.0" encoding="utf-8"?>
<comments xmlns="http://schemas.openxmlformats.org/spreadsheetml/2006/main">
  <authors>
    <author>Sarah Trachet</author>
  </authors>
  <commentList>
    <comment ref="L11" authorId="0" shapeId="0">
      <text>
        <r>
          <rPr>
            <b/>
            <sz val="9"/>
            <color indexed="81"/>
            <rFont val="Tahoma"/>
            <family val="2"/>
          </rPr>
          <t>Sarah Trachet:</t>
        </r>
        <r>
          <rPr>
            <sz val="9"/>
            <color indexed="81"/>
            <rFont val="Tahoma"/>
            <family val="2"/>
          </rPr>
          <t xml:space="preserve">
Enter your current salary here
</t>
        </r>
      </text>
    </comment>
    <comment ref="M11" authorId="0" shapeId="0">
      <text>
        <r>
          <rPr>
            <b/>
            <sz val="9"/>
            <color indexed="81"/>
            <rFont val="Tahoma"/>
            <charset val="1"/>
          </rPr>
          <t>Sarah Trachet:</t>
        </r>
        <r>
          <rPr>
            <sz val="9"/>
            <color indexed="81"/>
            <rFont val="Tahoma"/>
            <charset val="1"/>
          </rPr>
          <t xml:space="preserve">
Enter planned date of next raise
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Sarah Trachet:</t>
        </r>
        <r>
          <rPr>
            <sz val="9"/>
            <color indexed="81"/>
            <rFont val="Tahoma"/>
            <family val="2"/>
          </rPr>
          <t xml:space="preserve">
Enter your current fringe rate here
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>Sarah Trachet:</t>
        </r>
        <r>
          <rPr>
            <sz val="9"/>
            <color indexed="81"/>
            <rFont val="Tahoma"/>
            <family val="2"/>
          </rPr>
          <t xml:space="preserve">
Enter RA current salary here
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>Sarah Trachet:</t>
        </r>
        <r>
          <rPr>
            <sz val="9"/>
            <color indexed="81"/>
            <rFont val="Tahoma"/>
            <family val="2"/>
          </rPr>
          <t xml:space="preserve">
Enter RA
 fringe rate here
</t>
        </r>
      </text>
    </comment>
    <comment ref="H32" authorId="0" shapeId="0">
      <text>
        <r>
          <rPr>
            <b/>
            <sz val="9"/>
            <color indexed="81"/>
            <rFont val="Tahoma"/>
            <charset val="1"/>
          </rPr>
          <t>Sarah Trachet:</t>
        </r>
        <r>
          <rPr>
            <sz val="9"/>
            <color indexed="81"/>
            <rFont val="Tahoma"/>
            <charset val="1"/>
          </rPr>
          <t xml:space="preserve">
Enter your price per item in Column H
Enter your number of units in L, M, N
</t>
        </r>
      </text>
    </comment>
  </commentList>
</comments>
</file>

<file path=xl/sharedStrings.xml><?xml version="1.0" encoding="utf-8"?>
<sst xmlns="http://schemas.openxmlformats.org/spreadsheetml/2006/main" count="37" uniqueCount="37">
  <si>
    <t>TOTAL</t>
  </si>
  <si>
    <t>BUDGET</t>
  </si>
  <si>
    <t>Salary</t>
  </si>
  <si>
    <t>OTHER EXPENSES</t>
  </si>
  <si>
    <t>TOTAL OTHER EXPENSES:</t>
  </si>
  <si>
    <t>Scientific Meeting</t>
  </si>
  <si>
    <t>Software</t>
  </si>
  <si>
    <t>TITLE</t>
  </si>
  <si>
    <t>PI:  XX</t>
  </si>
  <si>
    <t>Laptop</t>
  </si>
  <si>
    <t>Data</t>
  </si>
  <si>
    <t>Y1</t>
  </si>
  <si>
    <t>Y2</t>
  </si>
  <si>
    <t>Y3</t>
  </si>
  <si>
    <t>Rates</t>
  </si>
  <si>
    <t>Home Institution</t>
  </si>
  <si>
    <t>APPLICANT</t>
  </si>
  <si>
    <t>MENTOR</t>
  </si>
  <si>
    <t>Applicant Salary Expense</t>
  </si>
  <si>
    <t>Applicant Fringe Expense</t>
  </si>
  <si>
    <t>TOTAL APPLICANT PERSONNEL</t>
  </si>
  <si>
    <t>APPLICANT FTE LEVEL</t>
  </si>
  <si>
    <t>Mentor Salary</t>
  </si>
  <si>
    <t>Mentor Fringe Benefits</t>
  </si>
  <si>
    <t>TOTAL MENTOR PERSONNEL</t>
  </si>
  <si>
    <t>PERSONNEL COSTS</t>
  </si>
  <si>
    <t>RA Salary</t>
  </si>
  <si>
    <t>TOTAL SCHOLAR EXPENSES:</t>
  </si>
  <si>
    <t>TOTAL PERSONNEL COSTS</t>
  </si>
  <si>
    <t>RA Fringe</t>
  </si>
  <si>
    <t>Project Supplies/Services</t>
  </si>
  <si>
    <t>SCHOLAR EXPENSES:  Cannot exceed $25,000 per year</t>
  </si>
  <si>
    <t>Long Distance/Webinars</t>
  </si>
  <si>
    <t>Computing Services</t>
  </si>
  <si>
    <t>Units</t>
  </si>
  <si>
    <t>TBN Research Assistant (RA) FTE</t>
  </si>
  <si>
    <t>Period:  09/01/19 - 8/31/21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</si>
</sst>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mm/dd/yy"/>
    <numFmt numFmtId="167" formatCode="0.0%"/>
  </numFmts>
  <fonts count="14" x14ac:knownFonts="1">
    <font>
      <sz val="10"/>
      <name val="Courier"/>
    </font>
    <font>
      <sz val="10"/>
      <name val="Courier"/>
      <family val="3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i/>
      <u/>
      <sz val="11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004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164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64" fontId="1" fillId="0" borderId="0"/>
  </cellStyleXfs>
  <cellXfs count="44">
    <xf numFmtId="164" fontId="0" fillId="0" borderId="0" xfId="0"/>
    <xf numFmtId="0" fontId="3" fillId="0" borderId="0" xfId="2" applyFont="1"/>
    <xf numFmtId="43" fontId="3" fillId="0" borderId="0" xfId="1" applyFont="1"/>
    <xf numFmtId="0" fontId="3" fillId="0" borderId="0" xfId="2" applyFont="1" applyAlignment="1">
      <alignment horizontal="center"/>
    </xf>
    <xf numFmtId="165" fontId="6" fillId="0" borderId="0" xfId="1" applyNumberFormat="1" applyFont="1"/>
    <xf numFmtId="43" fontId="3" fillId="0" borderId="0" xfId="1" applyFont="1" applyAlignment="1">
      <alignment horizontal="centerContinuous" wrapText="1"/>
    </xf>
    <xf numFmtId="43" fontId="3" fillId="0" borderId="0" xfId="1" applyFont="1" applyAlignment="1">
      <alignment wrapText="1"/>
    </xf>
    <xf numFmtId="0" fontId="3" fillId="0" borderId="0" xfId="2" applyFont="1" applyAlignment="1">
      <alignment wrapText="1"/>
    </xf>
    <xf numFmtId="0" fontId="3" fillId="0" borderId="0" xfId="2" applyFont="1" applyAlignment="1">
      <alignment horizontal="left"/>
    </xf>
    <xf numFmtId="166" fontId="3" fillId="0" borderId="0" xfId="1" quotePrefix="1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43" fontId="3" fillId="0" borderId="0" xfId="1" applyFont="1" applyAlignment="1">
      <alignment horizontal="center"/>
    </xf>
    <xf numFmtId="0" fontId="6" fillId="0" borderId="0" xfId="2" applyFont="1"/>
    <xf numFmtId="165" fontId="3" fillId="0" borderId="0" xfId="1" applyNumberFormat="1" applyFont="1"/>
    <xf numFmtId="43" fontId="5" fillId="0" borderId="0" xfId="1" applyFont="1" applyAlignment="1">
      <alignment horizontal="center"/>
    </xf>
    <xf numFmtId="9" fontId="3" fillId="0" borderId="0" xfId="3" applyFont="1"/>
    <xf numFmtId="0" fontId="4" fillId="0" borderId="0" xfId="2" applyFont="1"/>
    <xf numFmtId="165" fontId="4" fillId="0" borderId="0" xfId="1" applyNumberFormat="1" applyFont="1"/>
    <xf numFmtId="43" fontId="4" fillId="0" borderId="0" xfId="1" applyFont="1"/>
    <xf numFmtId="167" fontId="3" fillId="0" borderId="0" xfId="3" applyNumberFormat="1" applyFont="1"/>
    <xf numFmtId="43" fontId="7" fillId="0" borderId="0" xfId="1" applyFont="1" applyAlignment="1">
      <alignment horizontal="center"/>
    </xf>
    <xf numFmtId="43" fontId="6" fillId="0" borderId="0" xfId="1" applyFont="1"/>
    <xf numFmtId="165" fontId="4" fillId="0" borderId="0" xfId="1" applyNumberFormat="1" applyFont="1" applyBorder="1"/>
    <xf numFmtId="165" fontId="3" fillId="0" borderId="0" xfId="3" applyNumberFormat="1" applyFont="1"/>
    <xf numFmtId="0" fontId="3" fillId="0" borderId="0" xfId="2" quotePrefix="1" applyFont="1"/>
    <xf numFmtId="165" fontId="4" fillId="0" borderId="1" xfId="1" applyNumberFormat="1" applyFont="1" applyBorder="1"/>
    <xf numFmtId="165" fontId="4" fillId="0" borderId="3" xfId="1" applyNumberFormat="1" applyFont="1" applyBorder="1"/>
    <xf numFmtId="165" fontId="4" fillId="0" borderId="0" xfId="1" applyNumberFormat="1" applyFont="1" applyAlignment="1">
      <alignment horizontal="center"/>
    </xf>
    <xf numFmtId="165" fontId="8" fillId="0" borderId="0" xfId="1" applyNumberFormat="1" applyFont="1" applyAlignment="1">
      <alignment horizontal="center"/>
    </xf>
    <xf numFmtId="165" fontId="9" fillId="0" borderId="0" xfId="1" applyNumberFormat="1" applyFont="1"/>
    <xf numFmtId="0" fontId="4" fillId="0" borderId="0" xfId="2" applyFont="1" applyAlignment="1">
      <alignment horizontal="center"/>
    </xf>
    <xf numFmtId="165" fontId="3" fillId="3" borderId="0" xfId="1" applyNumberFormat="1" applyFont="1" applyFill="1"/>
    <xf numFmtId="0" fontId="8" fillId="0" borderId="0" xfId="2" applyFont="1"/>
    <xf numFmtId="9" fontId="3" fillId="3" borderId="0" xfId="3" applyFont="1" applyFill="1"/>
    <xf numFmtId="167" fontId="3" fillId="4" borderId="0" xfId="3" applyNumberFormat="1" applyFont="1" applyFill="1"/>
    <xf numFmtId="14" fontId="3" fillId="5" borderId="0" xfId="2" applyNumberFormat="1" applyFont="1" applyFill="1"/>
    <xf numFmtId="14" fontId="3" fillId="0" borderId="0" xfId="3" applyNumberFormat="1" applyFont="1"/>
    <xf numFmtId="14" fontId="3" fillId="0" borderId="0" xfId="2" applyNumberFormat="1" applyFont="1"/>
    <xf numFmtId="43" fontId="3" fillId="2" borderId="0" xfId="1" applyFont="1" applyFill="1"/>
    <xf numFmtId="165" fontId="3" fillId="6" borderId="0" xfId="1" applyNumberFormat="1" applyFont="1" applyFill="1"/>
    <xf numFmtId="9" fontId="3" fillId="6" borderId="0" xfId="3" applyFont="1" applyFill="1"/>
    <xf numFmtId="0" fontId="9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0" fontId="3" fillId="0" borderId="2" xfId="2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4"/>
    <cellStyle name="Normal_u form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20049"/>
      <color rgb="FF6600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way\stuff$\fy99\database\FY98%20CFWD%20by%20fund%20nonsponsor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00 Personnel"/>
      <sheetName val="FY99 Summary"/>
      <sheetName val="FY98CFWD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workbookViewId="0">
      <selection activeCell="M12" sqref="M12"/>
    </sheetView>
  </sheetViews>
  <sheetFormatPr defaultColWidth="9" defaultRowHeight="15" x14ac:dyDescent="0.25"/>
  <cols>
    <col min="1" max="1" width="2.75" style="1" customWidth="1"/>
    <col min="2" max="2" width="30.625" style="1" customWidth="1"/>
    <col min="3" max="5" width="10.625" style="13" customWidth="1"/>
    <col min="6" max="6" width="10.625" style="17" customWidth="1"/>
    <col min="7" max="7" width="3.5" style="1" customWidth="1"/>
    <col min="8" max="8" width="10.125" style="2" customWidth="1"/>
    <col min="9" max="10" width="11.125" style="2" hidden="1" customWidth="1"/>
    <col min="11" max="11" width="1.5" style="2" customWidth="1"/>
    <col min="12" max="12" width="9.5" style="2" bestFit="1" customWidth="1"/>
    <col min="13" max="13" width="9" style="1" customWidth="1"/>
    <col min="14" max="14" width="8.75" style="1" bestFit="1" customWidth="1"/>
    <col min="15" max="15" width="2.125" style="1" hidden="1" customWidth="1"/>
    <col min="16" max="16" width="4.25" style="1" hidden="1" customWidth="1"/>
    <col min="17" max="16384" width="9" style="1"/>
  </cols>
  <sheetData>
    <row r="1" spans="1:16" s="7" customFormat="1" ht="14.25" customHeight="1" x14ac:dyDescent="0.2">
      <c r="A1" s="41" t="s">
        <v>7</v>
      </c>
      <c r="B1" s="41"/>
      <c r="C1" s="41"/>
      <c r="D1" s="41"/>
      <c r="E1" s="41"/>
      <c r="F1" s="41"/>
      <c r="G1" s="41"/>
      <c r="H1" s="41"/>
      <c r="I1" s="5"/>
      <c r="J1" s="5"/>
      <c r="K1" s="6"/>
      <c r="L1" s="6"/>
    </row>
    <row r="2" spans="1:16" x14ac:dyDescent="0.25">
      <c r="A2" s="42" t="s">
        <v>15</v>
      </c>
      <c r="B2" s="42"/>
      <c r="C2" s="42"/>
      <c r="D2" s="42"/>
      <c r="E2" s="42"/>
      <c r="F2" s="42"/>
      <c r="G2" s="42"/>
      <c r="H2" s="42"/>
      <c r="I2" s="30"/>
      <c r="J2" s="30"/>
    </row>
    <row r="3" spans="1:16" x14ac:dyDescent="0.25">
      <c r="A3" s="42" t="s">
        <v>8</v>
      </c>
      <c r="B3" s="42"/>
      <c r="C3" s="42"/>
      <c r="D3" s="42"/>
      <c r="E3" s="42"/>
      <c r="F3" s="42"/>
      <c r="G3" s="42"/>
      <c r="H3" s="42"/>
      <c r="I3" s="30"/>
      <c r="J3" s="30"/>
    </row>
    <row r="4" spans="1:16" s="3" customFormat="1" x14ac:dyDescent="0.25">
      <c r="A4" s="42" t="s">
        <v>36</v>
      </c>
      <c r="B4" s="42"/>
      <c r="C4" s="42"/>
      <c r="D4" s="42"/>
      <c r="E4" s="42"/>
      <c r="F4" s="42"/>
      <c r="G4" s="42"/>
      <c r="H4" s="42"/>
      <c r="I4" s="30"/>
      <c r="J4" s="30"/>
      <c r="K4" s="1"/>
      <c r="L4" s="2"/>
    </row>
    <row r="5" spans="1:16" s="3" customFormat="1" x14ac:dyDescent="0.25">
      <c r="A5" s="30"/>
      <c r="B5" s="8"/>
      <c r="C5" s="30"/>
      <c r="D5" s="30"/>
      <c r="E5" s="30"/>
      <c r="F5" s="30"/>
      <c r="G5" s="30"/>
      <c r="H5" s="30"/>
      <c r="I5" s="30"/>
      <c r="J5" s="30"/>
      <c r="K5" s="1"/>
      <c r="L5" s="2"/>
    </row>
    <row r="6" spans="1:16" s="3" customFormat="1" x14ac:dyDescent="0.25">
      <c r="A6" s="8"/>
      <c r="B6" s="8"/>
      <c r="C6" s="9">
        <v>43709</v>
      </c>
      <c r="D6" s="9">
        <f>C7+1</f>
        <v>44074</v>
      </c>
      <c r="E6" s="9">
        <f t="shared" ref="E6" si="0">D7+1</f>
        <v>44440</v>
      </c>
      <c r="F6" s="27" t="s">
        <v>0</v>
      </c>
      <c r="H6" s="43" t="s">
        <v>14</v>
      </c>
      <c r="I6" s="43"/>
      <c r="J6" s="43"/>
      <c r="K6" s="1"/>
      <c r="L6" s="2"/>
    </row>
    <row r="7" spans="1:16" x14ac:dyDescent="0.25">
      <c r="A7" s="8"/>
      <c r="C7" s="10">
        <f>C6+364</f>
        <v>44073</v>
      </c>
      <c r="D7" s="10">
        <f>D6+365</f>
        <v>44439</v>
      </c>
      <c r="E7" s="10">
        <f t="shared" ref="E7" si="1">E6+364</f>
        <v>44804</v>
      </c>
      <c r="F7" s="28" t="s">
        <v>1</v>
      </c>
      <c r="H7" s="11" t="s">
        <v>11</v>
      </c>
      <c r="I7" s="11" t="s">
        <v>12</v>
      </c>
      <c r="J7" s="11" t="s">
        <v>13</v>
      </c>
      <c r="K7" s="11"/>
    </row>
    <row r="8" spans="1:16" x14ac:dyDescent="0.25">
      <c r="A8" s="12" t="s">
        <v>16</v>
      </c>
      <c r="B8" s="12"/>
      <c r="H8" s="14"/>
      <c r="I8" s="14"/>
      <c r="J8" s="14"/>
      <c r="K8" s="14"/>
    </row>
    <row r="9" spans="1:16" x14ac:dyDescent="0.25">
      <c r="A9" s="24"/>
      <c r="B9" s="12" t="s">
        <v>21</v>
      </c>
      <c r="C9" s="40">
        <v>0.75</v>
      </c>
      <c r="D9" s="40">
        <v>0.75</v>
      </c>
      <c r="E9" s="40">
        <v>0.75</v>
      </c>
      <c r="H9" s="23"/>
      <c r="J9" s="15"/>
      <c r="K9" s="15"/>
    </row>
    <row r="10" spans="1:16" x14ac:dyDescent="0.25">
      <c r="A10" s="24"/>
      <c r="B10" s="12"/>
      <c r="C10" s="15"/>
      <c r="D10" s="15"/>
      <c r="E10" s="15"/>
      <c r="H10" s="23"/>
      <c r="J10" s="15"/>
      <c r="K10" s="15"/>
    </row>
    <row r="11" spans="1:16" x14ac:dyDescent="0.25">
      <c r="B11" s="1" t="s">
        <v>18</v>
      </c>
      <c r="C11" s="39">
        <f>ROUND(C9*H11,0)</f>
        <v>73148</v>
      </c>
      <c r="D11" s="39">
        <f>ROUND(D9*I11,0)</f>
        <v>74976</v>
      </c>
      <c r="E11" s="39">
        <f>ROUND(E9*J11*0,0)</f>
        <v>0</v>
      </c>
      <c r="F11" s="17">
        <f>SUM(C11:E11)</f>
        <v>148124</v>
      </c>
      <c r="H11" s="13">
        <f>IF(($L11*($P11/12))+(($L11*1.025)*((12-$P11)/12))&gt;120000,120000,ROUND(($L11*($P11/12))+(($L11*1.025)*((12-$P11)/12)),0))</f>
        <v>97530</v>
      </c>
      <c r="I11" s="13">
        <f>IF(($H11*1.025)&gt;120000,120000,ROUND(($H11*1.025),0))</f>
        <v>99968</v>
      </c>
      <c r="J11" s="13">
        <f>IF(($I11*1.025)&gt;120000,120000,ROUND(($I11*1.025),0))</f>
        <v>102467</v>
      </c>
      <c r="K11" s="13"/>
      <c r="L11" s="31">
        <v>98765</v>
      </c>
      <c r="M11" s="35">
        <v>44013</v>
      </c>
      <c r="O11" s="36">
        <v>43466</v>
      </c>
      <c r="P11" s="1">
        <f>-ROUND((O11-M11)/30,0)</f>
        <v>18</v>
      </c>
    </row>
    <row r="12" spans="1:16" x14ac:dyDescent="0.25">
      <c r="A12" s="24"/>
      <c r="B12" s="1" t="s">
        <v>19</v>
      </c>
      <c r="C12" s="39">
        <f>ROUND(C11*H12,0)</f>
        <v>25017</v>
      </c>
      <c r="D12" s="39">
        <f>ROUND(D11*I12,0)</f>
        <v>25642</v>
      </c>
      <c r="E12" s="39">
        <f>ROUND(E11*J12,0)</f>
        <v>0</v>
      </c>
      <c r="F12" s="17">
        <f>SUM(C12:E12)</f>
        <v>50659</v>
      </c>
      <c r="H12" s="19">
        <f>$L12</f>
        <v>0.34200000000000003</v>
      </c>
      <c r="I12" s="19">
        <f t="shared" ref="I12:J12" si="2">$L12</f>
        <v>0.34200000000000003</v>
      </c>
      <c r="J12" s="19">
        <f t="shared" si="2"/>
        <v>0.34200000000000003</v>
      </c>
      <c r="K12" s="19"/>
      <c r="L12" s="34">
        <v>0.34200000000000003</v>
      </c>
      <c r="M12" s="19"/>
    </row>
    <row r="13" spans="1:16" s="16" customFormat="1" x14ac:dyDescent="0.25">
      <c r="A13" s="16" t="s">
        <v>20</v>
      </c>
      <c r="C13" s="25">
        <f>SUM(C11:C12)</f>
        <v>98165</v>
      </c>
      <c r="D13" s="25">
        <f t="shared" ref="D13:F13" si="3">SUM(D11:D12)</f>
        <v>100618</v>
      </c>
      <c r="E13" s="25">
        <f t="shared" si="3"/>
        <v>0</v>
      </c>
      <c r="F13" s="25">
        <f t="shared" si="3"/>
        <v>198783</v>
      </c>
      <c r="H13" s="2"/>
      <c r="I13" s="2"/>
      <c r="J13" s="2"/>
      <c r="K13" s="18"/>
      <c r="L13" s="2"/>
      <c r="M13" s="2"/>
      <c r="N13" s="1"/>
    </row>
    <row r="14" spans="1:16" x14ac:dyDescent="0.25">
      <c r="H14" s="19"/>
      <c r="I14" s="19"/>
      <c r="J14" s="19"/>
      <c r="L14" s="19"/>
      <c r="M14" s="19"/>
    </row>
    <row r="15" spans="1:16" s="16" customFormat="1" x14ac:dyDescent="0.25">
      <c r="C15" s="22"/>
      <c r="D15" s="22"/>
      <c r="E15" s="22"/>
      <c r="F15" s="22"/>
      <c r="H15" s="2"/>
      <c r="I15" s="18"/>
      <c r="J15" s="18"/>
      <c r="K15" s="18"/>
      <c r="L15" s="18"/>
    </row>
    <row r="16" spans="1:16" x14ac:dyDescent="0.25">
      <c r="A16" s="12" t="s">
        <v>17</v>
      </c>
      <c r="B16" s="12"/>
      <c r="H16" s="14"/>
      <c r="I16" s="14"/>
      <c r="J16" s="14"/>
      <c r="K16" s="14"/>
    </row>
    <row r="17" spans="1:16" x14ac:dyDescent="0.25">
      <c r="B17" s="1" t="s">
        <v>22</v>
      </c>
      <c r="C17" s="39">
        <f>ROUND(H17,0)</f>
        <v>3725</v>
      </c>
      <c r="D17" s="39">
        <f t="shared" ref="D17" si="4">ROUND(I17,0)</f>
        <v>3725</v>
      </c>
      <c r="E17" s="39">
        <f>ROUND(J17*0,0)</f>
        <v>0</v>
      </c>
      <c r="F17" s="17">
        <f>SUM(C17:E17)</f>
        <v>7450</v>
      </c>
      <c r="H17" s="13">
        <f>$L17</f>
        <v>3725</v>
      </c>
      <c r="I17" s="13">
        <f t="shared" ref="I17:J18" si="5">$L17</f>
        <v>3725</v>
      </c>
      <c r="J17" s="13">
        <f t="shared" si="5"/>
        <v>3725</v>
      </c>
      <c r="K17" s="13"/>
      <c r="L17" s="13">
        <v>3725</v>
      </c>
      <c r="M17" s="1">
        <v>3725</v>
      </c>
      <c r="N17" s="15"/>
    </row>
    <row r="18" spans="1:16" x14ac:dyDescent="0.25">
      <c r="A18" s="24"/>
      <c r="B18" s="1" t="s">
        <v>23</v>
      </c>
      <c r="C18" s="39">
        <f>ROUND(C17*H18,0)+1</f>
        <v>1275</v>
      </c>
      <c r="D18" s="39">
        <f t="shared" ref="D18" si="6">ROUND(D17*I18,0)+1</f>
        <v>1275</v>
      </c>
      <c r="E18" s="39">
        <f>ROUND(E17*J18,0)</f>
        <v>0</v>
      </c>
      <c r="F18" s="17">
        <f>SUM(C18:E18)</f>
        <v>2550</v>
      </c>
      <c r="H18" s="19">
        <f>$L18</f>
        <v>0.34200000000000003</v>
      </c>
      <c r="I18" s="19">
        <f t="shared" si="5"/>
        <v>0.34200000000000003</v>
      </c>
      <c r="J18" s="19">
        <f t="shared" si="5"/>
        <v>0.34200000000000003</v>
      </c>
      <c r="K18" s="19"/>
      <c r="L18" s="19">
        <f>L12</f>
        <v>0.34200000000000003</v>
      </c>
      <c r="M18" s="19"/>
    </row>
    <row r="19" spans="1:16" s="16" customFormat="1" x14ac:dyDescent="0.25">
      <c r="A19" s="16" t="s">
        <v>24</v>
      </c>
      <c r="C19" s="25">
        <f>SUM(C17:C18)</f>
        <v>5000</v>
      </c>
      <c r="D19" s="25">
        <f t="shared" ref="D19:E19" si="7">SUM(D17:D18)</f>
        <v>5000</v>
      </c>
      <c r="E19" s="25">
        <f t="shared" si="7"/>
        <v>0</v>
      </c>
      <c r="F19" s="25">
        <f>SUM(C19:E19)</f>
        <v>10000</v>
      </c>
      <c r="H19" s="18"/>
      <c r="I19" s="18"/>
      <c r="J19" s="18"/>
      <c r="K19" s="18"/>
      <c r="L19" s="18"/>
    </row>
    <row r="20" spans="1:16" x14ac:dyDescent="0.25">
      <c r="H20" s="18"/>
      <c r="I20" s="18"/>
      <c r="J20" s="18"/>
      <c r="K20" s="11"/>
    </row>
    <row r="21" spans="1:16" s="16" customFormat="1" x14ac:dyDescent="0.25">
      <c r="C21" s="22"/>
      <c r="D21" s="22"/>
      <c r="E21" s="22"/>
      <c r="F21" s="22"/>
      <c r="H21" s="2"/>
      <c r="I21" s="18"/>
      <c r="J21" s="18"/>
      <c r="K21" s="18"/>
      <c r="L21" s="18"/>
    </row>
    <row r="22" spans="1:16" s="16" customFormat="1" x14ac:dyDescent="0.25">
      <c r="A22" s="32" t="s">
        <v>31</v>
      </c>
      <c r="C22" s="22"/>
      <c r="D22" s="22"/>
      <c r="E22" s="22"/>
      <c r="F22" s="22"/>
      <c r="H22" s="2"/>
      <c r="I22" s="18"/>
      <c r="J22" s="18"/>
      <c r="K22" s="18"/>
      <c r="L22" s="18"/>
    </row>
    <row r="23" spans="1:16" s="16" customFormat="1" x14ac:dyDescent="0.25">
      <c r="C23" s="22"/>
      <c r="D23" s="22"/>
      <c r="E23" s="22"/>
      <c r="F23" s="22"/>
      <c r="H23" s="2"/>
      <c r="I23" s="18"/>
      <c r="J23" s="18"/>
      <c r="K23" s="18"/>
      <c r="L23" s="18"/>
    </row>
    <row r="24" spans="1:16" x14ac:dyDescent="0.25">
      <c r="A24" s="12" t="s">
        <v>25</v>
      </c>
      <c r="B24" s="12"/>
      <c r="H24" s="14"/>
      <c r="I24" s="14"/>
      <c r="J24" s="14"/>
      <c r="K24" s="14"/>
    </row>
    <row r="25" spans="1:16" x14ac:dyDescent="0.25">
      <c r="A25" s="24"/>
      <c r="B25" s="1" t="s">
        <v>35</v>
      </c>
      <c r="C25" s="33">
        <v>0.25</v>
      </c>
      <c r="D25" s="33">
        <v>0.25</v>
      </c>
      <c r="E25" s="33">
        <v>0</v>
      </c>
      <c r="H25" s="23"/>
      <c r="J25" s="15"/>
      <c r="K25" s="15"/>
    </row>
    <row r="26" spans="1:16" x14ac:dyDescent="0.25">
      <c r="H26" s="11"/>
      <c r="I26" s="11"/>
      <c r="J26" s="11"/>
      <c r="K26" s="11"/>
      <c r="L26" s="11" t="s">
        <v>2</v>
      </c>
    </row>
    <row r="27" spans="1:16" ht="15" customHeight="1" x14ac:dyDescent="0.25">
      <c r="B27" s="1" t="s">
        <v>26</v>
      </c>
      <c r="C27" s="39">
        <f>ROUND(C25*H27,0)</f>
        <v>10270</v>
      </c>
      <c r="D27" s="39">
        <f t="shared" ref="D27:E27" si="8">ROUND(D25*I27,0)</f>
        <v>10527</v>
      </c>
      <c r="E27" s="39">
        <f t="shared" si="8"/>
        <v>0</v>
      </c>
      <c r="F27" s="17">
        <f>SUM(C27:E27)</f>
        <v>20797</v>
      </c>
      <c r="H27" s="13">
        <f>ROUND(($L27*($P27/12))+(($L27*1.025)*((12-$P27)/12)),0)</f>
        <v>41080</v>
      </c>
      <c r="I27" s="13">
        <f>IF(($H27*1.025)&gt;120000,120000,ROUND(($H27*1.025),0))</f>
        <v>42107</v>
      </c>
      <c r="J27" s="13">
        <f>IF(($I27*1.025)&gt;120000,120000,ROUND(($I27*1.025),0))</f>
        <v>43160</v>
      </c>
      <c r="K27" s="13"/>
      <c r="L27" s="31">
        <f>20*2080</f>
        <v>41600</v>
      </c>
      <c r="M27" s="37">
        <f>M11</f>
        <v>44013</v>
      </c>
      <c r="O27" s="37">
        <f>O11</f>
        <v>43466</v>
      </c>
      <c r="P27" s="1">
        <f>P11</f>
        <v>18</v>
      </c>
    </row>
    <row r="28" spans="1:16" x14ac:dyDescent="0.25">
      <c r="A28" s="24"/>
      <c r="B28" s="1" t="s">
        <v>29</v>
      </c>
      <c r="C28" s="39">
        <f>ROUND(C27*H28*9/12,0)</f>
        <v>9027</v>
      </c>
      <c r="D28" s="39">
        <f t="shared" ref="D28:E28" si="9">ROUND(D27*I28*9/12,0)</f>
        <v>9253</v>
      </c>
      <c r="E28" s="39">
        <f t="shared" si="9"/>
        <v>0</v>
      </c>
      <c r="F28" s="17">
        <f>SUM(C28:E28)</f>
        <v>18280</v>
      </c>
      <c r="H28" s="19">
        <f>$L28</f>
        <v>1.1719999999999999</v>
      </c>
      <c r="I28" s="19">
        <f t="shared" ref="I28:J28" si="10">$L28</f>
        <v>1.1719999999999999</v>
      </c>
      <c r="J28" s="19">
        <f t="shared" si="10"/>
        <v>1.1719999999999999</v>
      </c>
      <c r="K28" s="19"/>
      <c r="L28" s="34">
        <f>ROUND(0.177+19.9/20,5)</f>
        <v>1.1719999999999999</v>
      </c>
      <c r="M28" s="19"/>
    </row>
    <row r="29" spans="1:16" s="16" customFormat="1" x14ac:dyDescent="0.25">
      <c r="A29" s="16" t="s">
        <v>28</v>
      </c>
      <c r="C29" s="25">
        <f>SUM(C28:C28)</f>
        <v>9027</v>
      </c>
      <c r="D29" s="25">
        <f>SUM(D28:D28)</f>
        <v>9253</v>
      </c>
      <c r="E29" s="25">
        <f>SUM(E28:E28)</f>
        <v>0</v>
      </c>
      <c r="F29" s="25">
        <f>SUM(F28:F28)</f>
        <v>18280</v>
      </c>
      <c r="H29" s="2"/>
      <c r="I29" s="2"/>
      <c r="J29" s="2"/>
      <c r="K29" s="18"/>
      <c r="L29" s="2"/>
      <c r="M29" s="2"/>
      <c r="N29" s="1"/>
    </row>
    <row r="30" spans="1:16" x14ac:dyDescent="0.25">
      <c r="H30" s="18"/>
      <c r="I30" s="18"/>
      <c r="J30" s="18"/>
      <c r="K30" s="11"/>
    </row>
    <row r="31" spans="1:16" s="12" customFormat="1" ht="14.25" x14ac:dyDescent="0.2">
      <c r="A31" s="12" t="s">
        <v>3</v>
      </c>
      <c r="C31" s="4"/>
      <c r="D31" s="4"/>
      <c r="E31" s="4"/>
      <c r="F31" s="29"/>
      <c r="H31" s="2"/>
      <c r="I31" s="2"/>
      <c r="J31" s="2"/>
      <c r="K31" s="20"/>
      <c r="L31" s="21" t="s">
        <v>34</v>
      </c>
    </row>
    <row r="32" spans="1:16" x14ac:dyDescent="0.25">
      <c r="A32" s="24"/>
      <c r="B32" s="1" t="s">
        <v>30</v>
      </c>
      <c r="C32" s="39">
        <f>ROUND(H32*L32,0)</f>
        <v>1200</v>
      </c>
      <c r="D32" s="39">
        <f t="shared" ref="D32:D38" si="11">ROUND(I32*M32,0)</f>
        <v>1200</v>
      </c>
      <c r="E32" s="39">
        <f t="shared" ref="E32:E38" si="12">ROUND(J32*N32,0)</f>
        <v>0</v>
      </c>
      <c r="F32" s="17">
        <f t="shared" ref="F32:F38" si="13">SUM(C32:E32)</f>
        <v>2400</v>
      </c>
      <c r="H32" s="38">
        <v>100</v>
      </c>
      <c r="I32" s="38">
        <f>H32</f>
        <v>100</v>
      </c>
      <c r="J32" s="38">
        <f t="shared" ref="J32:J38" si="14">I32</f>
        <v>100</v>
      </c>
      <c r="L32" s="38">
        <v>12</v>
      </c>
      <c r="M32" s="38">
        <v>12</v>
      </c>
      <c r="N32" s="38">
        <v>0</v>
      </c>
    </row>
    <row r="33" spans="1:14" x14ac:dyDescent="0.25">
      <c r="A33" s="24"/>
      <c r="B33" s="1" t="s">
        <v>32</v>
      </c>
      <c r="C33" s="39">
        <f t="shared" ref="C33:C38" si="15">ROUND(H33*L33,0)</f>
        <v>300</v>
      </c>
      <c r="D33" s="39">
        <f t="shared" si="11"/>
        <v>300</v>
      </c>
      <c r="E33" s="39">
        <f t="shared" si="12"/>
        <v>0</v>
      </c>
      <c r="F33" s="17">
        <f t="shared" si="13"/>
        <v>600</v>
      </c>
      <c r="H33" s="38">
        <v>25</v>
      </c>
      <c r="I33" s="38">
        <f t="shared" ref="I33" si="16">H33</f>
        <v>25</v>
      </c>
      <c r="J33" s="38">
        <f t="shared" si="14"/>
        <v>25</v>
      </c>
      <c r="L33" s="38">
        <v>12</v>
      </c>
      <c r="M33" s="38">
        <v>12</v>
      </c>
      <c r="N33" s="38">
        <v>0</v>
      </c>
    </row>
    <row r="34" spans="1:14" x14ac:dyDescent="0.25">
      <c r="A34" s="24"/>
      <c r="B34" s="1" t="s">
        <v>5</v>
      </c>
      <c r="C34" s="39">
        <f t="shared" si="15"/>
        <v>8000</v>
      </c>
      <c r="D34" s="39">
        <f t="shared" si="11"/>
        <v>8000</v>
      </c>
      <c r="E34" s="39">
        <f t="shared" si="12"/>
        <v>0</v>
      </c>
      <c r="F34" s="17">
        <f t="shared" si="13"/>
        <v>16000</v>
      </c>
      <c r="H34" s="38">
        <f t="shared" ref="H34" si="17">1000+150*2+50*2+100+500</f>
        <v>2000</v>
      </c>
      <c r="I34" s="38">
        <f t="shared" ref="I34" si="18">H34</f>
        <v>2000</v>
      </c>
      <c r="J34" s="38">
        <f t="shared" si="14"/>
        <v>2000</v>
      </c>
      <c r="L34" s="38">
        <v>4</v>
      </c>
      <c r="M34" s="38">
        <v>4</v>
      </c>
      <c r="N34" s="38">
        <v>0</v>
      </c>
    </row>
    <row r="35" spans="1:14" x14ac:dyDescent="0.25">
      <c r="A35" s="24"/>
      <c r="B35" s="1" t="s">
        <v>33</v>
      </c>
      <c r="C35" s="39">
        <f t="shared" si="15"/>
        <v>7500</v>
      </c>
      <c r="D35" s="39">
        <f t="shared" si="11"/>
        <v>7500</v>
      </c>
      <c r="E35" s="39">
        <f t="shared" si="12"/>
        <v>0</v>
      </c>
      <c r="F35" s="17">
        <f t="shared" si="13"/>
        <v>15000</v>
      </c>
      <c r="H35" s="38">
        <v>75</v>
      </c>
      <c r="I35" s="38">
        <f t="shared" ref="I35" si="19">H35</f>
        <v>75</v>
      </c>
      <c r="J35" s="38">
        <f t="shared" si="14"/>
        <v>75</v>
      </c>
      <c r="L35" s="38">
        <v>100</v>
      </c>
      <c r="M35" s="38">
        <v>100</v>
      </c>
      <c r="N35" s="38">
        <v>0</v>
      </c>
    </row>
    <row r="36" spans="1:14" x14ac:dyDescent="0.25">
      <c r="A36" s="24"/>
      <c r="B36" s="1" t="s">
        <v>6</v>
      </c>
      <c r="C36" s="39">
        <f t="shared" si="15"/>
        <v>150</v>
      </c>
      <c r="D36" s="39">
        <f t="shared" si="11"/>
        <v>150</v>
      </c>
      <c r="E36" s="39">
        <f t="shared" si="12"/>
        <v>0</v>
      </c>
      <c r="F36" s="17">
        <f t="shared" si="13"/>
        <v>300</v>
      </c>
      <c r="H36" s="38">
        <v>150</v>
      </c>
      <c r="I36" s="38">
        <f t="shared" ref="I36" si="20">H36</f>
        <v>150</v>
      </c>
      <c r="J36" s="38">
        <f t="shared" si="14"/>
        <v>150</v>
      </c>
      <c r="L36" s="38">
        <v>1</v>
      </c>
      <c r="M36" s="38">
        <v>1</v>
      </c>
      <c r="N36" s="38">
        <v>0</v>
      </c>
    </row>
    <row r="37" spans="1:14" x14ac:dyDescent="0.25">
      <c r="A37" s="24"/>
      <c r="B37" s="1" t="s">
        <v>9</v>
      </c>
      <c r="C37" s="39">
        <f t="shared" si="15"/>
        <v>1500</v>
      </c>
      <c r="D37" s="39">
        <f t="shared" si="11"/>
        <v>1500</v>
      </c>
      <c r="E37" s="39">
        <f t="shared" si="12"/>
        <v>0</v>
      </c>
      <c r="F37" s="17">
        <f t="shared" si="13"/>
        <v>3000</v>
      </c>
      <c r="H37" s="38">
        <v>1500</v>
      </c>
      <c r="I37" s="38">
        <f t="shared" ref="I37" si="21">H37</f>
        <v>1500</v>
      </c>
      <c r="J37" s="38">
        <f t="shared" si="14"/>
        <v>1500</v>
      </c>
      <c r="L37" s="38">
        <v>1</v>
      </c>
      <c r="M37" s="38">
        <v>1</v>
      </c>
      <c r="N37" s="38">
        <v>0</v>
      </c>
    </row>
    <row r="38" spans="1:14" x14ac:dyDescent="0.25">
      <c r="A38" s="24"/>
      <c r="B38" s="1" t="s">
        <v>10</v>
      </c>
      <c r="C38" s="39">
        <f t="shared" si="15"/>
        <v>0</v>
      </c>
      <c r="D38" s="39">
        <f t="shared" si="11"/>
        <v>0</v>
      </c>
      <c r="E38" s="39">
        <f t="shared" si="12"/>
        <v>0</v>
      </c>
      <c r="F38" s="17">
        <f t="shared" si="13"/>
        <v>0</v>
      </c>
      <c r="H38" s="38">
        <v>0</v>
      </c>
      <c r="I38" s="38">
        <f t="shared" ref="I38" si="22">H38</f>
        <v>0</v>
      </c>
      <c r="J38" s="38">
        <f t="shared" si="14"/>
        <v>0</v>
      </c>
      <c r="L38" s="38">
        <v>1</v>
      </c>
      <c r="M38" s="38">
        <v>1</v>
      </c>
      <c r="N38" s="38">
        <v>0</v>
      </c>
    </row>
    <row r="39" spans="1:14" s="16" customFormat="1" x14ac:dyDescent="0.25">
      <c r="A39" s="16" t="s">
        <v>4</v>
      </c>
      <c r="C39" s="25">
        <f>SUM(C32:C38)</f>
        <v>18650</v>
      </c>
      <c r="D39" s="25">
        <f>SUM(D32:D38)</f>
        <v>18650</v>
      </c>
      <c r="E39" s="25">
        <f>SUM(E32:E38)</f>
        <v>0</v>
      </c>
      <c r="F39" s="25">
        <f>SUM(F32:F38)</f>
        <v>37300</v>
      </c>
      <c r="H39" s="2"/>
      <c r="I39" s="18"/>
      <c r="J39" s="18"/>
      <c r="K39" s="18"/>
      <c r="L39" s="18"/>
    </row>
    <row r="40" spans="1:14" s="16" customFormat="1" x14ac:dyDescent="0.25">
      <c r="C40" s="22"/>
      <c r="D40" s="22"/>
      <c r="E40" s="22"/>
      <c r="F40" s="22"/>
      <c r="H40" s="2"/>
      <c r="I40" s="18"/>
      <c r="J40" s="18"/>
      <c r="K40" s="18"/>
      <c r="L40" s="18"/>
    </row>
    <row r="41" spans="1:14" s="16" customFormat="1" ht="15.75" thickBot="1" x14ac:dyDescent="0.3">
      <c r="A41" s="16" t="s">
        <v>27</v>
      </c>
      <c r="C41" s="26">
        <f>C29+C39</f>
        <v>27677</v>
      </c>
      <c r="D41" s="26">
        <f>D29+D39</f>
        <v>27903</v>
      </c>
      <c r="E41" s="26">
        <f>E29+E39</f>
        <v>0</v>
      </c>
      <c r="F41" s="26">
        <f>F29+F39</f>
        <v>55580</v>
      </c>
      <c r="H41" s="18"/>
      <c r="I41" s="18"/>
      <c r="J41" s="18"/>
      <c r="K41" s="18"/>
      <c r="L41" s="18"/>
    </row>
    <row r="42" spans="1:14" ht="15.75" thickTop="1" x14ac:dyDescent="0.25"/>
    <row r="46" spans="1:14" x14ac:dyDescent="0.25">
      <c r="C46" s="1"/>
    </row>
  </sheetData>
  <mergeCells count="5">
    <mergeCell ref="A1:H1"/>
    <mergeCell ref="A2:H2"/>
    <mergeCell ref="A3:H3"/>
    <mergeCell ref="A4:H4"/>
    <mergeCell ref="H6:J6"/>
  </mergeCells>
  <printOptions horizontalCentered="1" verticalCentered="1"/>
  <pageMargins left="0.25" right="0.25" top="0.25" bottom="0.25" header="0.25" footer="0.2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</vt:lpstr>
      <vt:lpstr>Sample!Print_Area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kemp</dc:creator>
  <cp:lastModifiedBy>Kelli Johnson</cp:lastModifiedBy>
  <cp:lastPrinted>2018-11-02T19:09:38Z</cp:lastPrinted>
  <dcterms:created xsi:type="dcterms:W3CDTF">1996-12-23T16:09:07Z</dcterms:created>
  <dcterms:modified xsi:type="dcterms:W3CDTF">2019-02-14T20:07:37Z</dcterms:modified>
</cp:coreProperties>
</file>